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 firstSheet="4" activeTab="8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D276" i="1" s="1"/>
  <c r="H272" i="1"/>
  <c r="H266" i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D74" i="1" s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F210" i="1" s="1"/>
  <c r="E88" i="1"/>
  <c r="D88" i="1" s="1"/>
  <c r="H264" i="1"/>
  <c r="D264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<sst xmlns="http://schemas.openxmlformats.org/spreadsheetml/2006/main" count="554" uniqueCount="447">
  <si>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</si>
  <si>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</si>
  <si>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</si>
  <si>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</si>
  <si>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</si>
  <si>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</si>
  <si>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</si>
  <si>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</si>
  <si>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</si>
  <si>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</si>
  <si>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</si>
  <si>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</si>
  <si>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</si>
  <si>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</si>
  <si>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</si>
  <si>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</si>
  <si>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</si>
  <si>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</si>
  <si>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</si>
  <si>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</si>
  <si>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</si>
  <si>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</si>
  <si>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</si>
  <si>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</si>
  <si>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</si>
  <si>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</si>
  <si>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</si>
  <si>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</si>
  <si>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</si>
  <si>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</si>
  <si>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</si>
  <si>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</si>
  <si>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</si>
  <si>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</si>
  <si>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</si>
  <si>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</si>
  <si>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</si>
  <si>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</si>
  <si>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</si>
  <si>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</si>
  <si>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</si>
  <si>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</si>
  <si>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</si>
  <si>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</si>
  <si>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</si>
  <si>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</si>
  <si>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</si>
  <si>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</si>
  <si>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</si>
  <si>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</si>
  <si>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</si>
  <si>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</si>
  <si>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</si>
  <si>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</si>
  <si>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</si>
  <si>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</si>
  <si>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</si>
  <si>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</si>
  <si>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</si>
  <si>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</si>
  <si>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</si>
  <si>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</si>
  <si>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</si>
  <si>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</si>
  <si>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</si>
  <si>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</si>
  <si>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</si>
  <si>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</si>
  <si>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</si>
  <si>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</si>
  <si>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</si>
  <si>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</si>
  <si>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</si>
  <si>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</si>
  <si>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</si>
  <si>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</si>
  <si>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</si>
  <si>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</si>
  <si>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</si>
  <si>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</si>
  <si>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</si>
  <si>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</si>
  <si>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</si>
  <si>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</si>
  <si>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</si>
  <si>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</si>
  <si>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</si>
  <si>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</si>
  <si>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</si>
  <si>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</si>
  <si>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</si>
  <si>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</si>
  <si>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</si>
  <si>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</si>
  <si>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</si>
  <si>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</si>
  <si>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</si>
  <si>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</si>
  <si>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</si>
  <si>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</si>
  <si>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</si>
  <si>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</si>
  <si>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</si>
  <si>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</si>
  <si>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</si>
  <si>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</si>
  <si>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</si>
  <si>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</si>
  <si>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</si>
  <si>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</si>
  <si>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</si>
  <si>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</si>
  <si>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</si>
  <si>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</si>
  <si>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</si>
  <si>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</si>
  <si>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</si>
  <si>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</si>
  <si>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</si>
  <si>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</si>
  <si>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</si>
  <si>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</si>
  <si>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</si>
  <si>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</si>
  <si>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</si>
  <si>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</si>
  <si>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</si>
  <si>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</si>
  <si>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</si>
  <si>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</si>
  <si>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</si>
  <si>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</si>
  <si>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</si>
  <si>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</si>
  <si>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</si>
  <si>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</si>
  <si>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</si>
  <si>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</si>
  <si>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</si>
  <si>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</si>
  <si>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</si>
  <si>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</si>
  <si>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</si>
  <si>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</si>
  <si>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</si>
  <si>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</si>
  <si>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</si>
  <si>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</si>
  <si>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</si>
  <si>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</si>
  <si>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</si>
  <si>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</si>
  <si>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</si>
  <si>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</si>
  <si>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</si>
  <si>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</si>
  <si>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</si>
  <si>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</si>
  <si>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</si>
  <si>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</si>
  <si>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</si>
  <si>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</si>
  <si>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</si>
  <si>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</si>
  <si>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</si>
  <si>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</si>
  <si>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</si>
  <si>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</si>
  <si>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</si>
  <si>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</si>
  <si>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</si>
  <si>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</si>
  <si>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</si>
  <si>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</si>
  <si>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</si>
  <si>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</si>
  <si>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</si>
  <si>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</si>
  <si>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</si>
  <si>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</si>
  <si>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</si>
  <si>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</si>
  <si>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</si>
  <si>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</si>
  <si>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</si>
  <si>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</si>
  <si>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</si>
  <si>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</si>
  <si>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</si>
  <si>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</si>
  <si>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</si>
  <si>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</si>
  <si>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</si>
  <si>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</si>
  <si>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</si>
  <si>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</si>
  <si>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</si>
  <si>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</si>
  <si>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</si>
  <si>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</si>
  <si>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</si>
  <si>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</si>
  <si>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</si>
  <si>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</si>
  <si>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</si>
  <si>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</si>
  <si>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</si>
  <si>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</si>
  <si>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</si>
  <si>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</si>
  <si>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</si>
  <si>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</si>
  <si>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</si>
  <si>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</si>
  <si>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</si>
  <si>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</si>
  <si>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</si>
  <si>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</si>
  <si>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</si>
  <si>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</si>
  <si>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</si>
  <si>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</si>
  <si>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</si>
  <si>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</si>
  <si>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</si>
  <si>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</si>
  <si>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</si>
  <si>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</si>
  <si>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</si>
  <si>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</si>
  <si>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</si>
  <si>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</si>
  <si>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</si>
  <si>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</si>
  <si>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</si>
  <si>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</si>
  <si>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</si>
  <si>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</si>
  <si>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</si>
  <si>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</si>
  <si>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</si>
  <si>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</si>
  <si>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</si>
  <si>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</si>
  <si>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</si>
  <si>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</si>
  <si>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</si>
  <si>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</si>
  <si>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</si>
  <si>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</si>
  <si>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</si>
  <si>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</si>
  <si>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</si>
  <si>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</si>
  <si>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</si>
  <si>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</si>
  <si>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</si>
  <si>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</si>
  <si>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</si>
  <si>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</si>
  <si>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</si>
  <si>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</si>
  <si>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</si>
  <si>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</si>
  <si>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</si>
  <si>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</si>
  <si>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</si>
  <si>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</si>
  <si>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</si>
  <si>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</si>
  <si>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</si>
  <si>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</si>
  <si>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</si>
  <si>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</si>
  <si>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</si>
  <si>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</si>
  <si>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</si>
  <si>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</si>
  <si>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</si>
  <si>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</si>
  <si>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</si>
  <si>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</si>
  <si>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</si>
  <si>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</si>
  <si>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</si>
  <si>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</si>
  <si>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</si>
  <si>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</si>
  <si>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</si>
  <si>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</si>
  <si>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</si>
  <si>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</si>
  <si>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</si>
  <si>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</si>
  <si>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</si>
  <si>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</si>
  <si>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</si>
  <si>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</si>
  <si>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</si>
  <si>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</si>
  <si>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</si>
  <si>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</si>
  <si>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</si>
  <si>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</si>
  <si>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</si>
  <si>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</si>
  <si>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</si>
  <si>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</si>
  <si>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</si>
  <si>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</si>
  <si>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</si>
  <si>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</si>
  <si>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</si>
  <si>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</si>
  <si>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</si>
  <si>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</si>
  <si>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</si>
  <si>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</si>
  <si>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</si>
  <si>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</si>
  <si>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</si>
  <si>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</si>
  <si>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</si>
  <si>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</si>
  <si>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</si>
  <si>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</si>
  <si>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</si>
  <si>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</si>
  <si>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</si>
  <si>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</si>
  <si>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</si>
  <si>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</si>
  <si>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</si>
  <si>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</si>
  <si>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</si>
  <si>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</si>
  <si>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</si>
  <si>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</si>
  <si>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</si>
  <si>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</si>
  <si>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</si>
  <si>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</si>
  <si>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</si>
  <si>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</si>
  <si>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</si>
  <si>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</si>
  <si>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</si>
  <si>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</si>
  <si>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</si>
  <si>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</si>
  <si>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</si>
  <si>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</si>
  <si>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</si>
  <si>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</si>
  <si>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</si>
  <si>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</si>
  <si>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</si>
  <si>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</si>
  <si>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</si>
  <si>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</si>
  <si>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</si>
  <si>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</si>
  <si>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</si>
  <si>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</si>
  <si>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</si>
  <si>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</si>
  <si>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</si>
  <si>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</si>
  <si>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</si>
  <si>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</si>
  <si>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</si>
  <si>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</si>
  <si>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</si>
  <si>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</si>
  <si>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</si>
  <si>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</si>
  <si>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</si>
  <si>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</si>
  <si>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</si>
  <si>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</si>
  <si>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</si>
  <si>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</si>
  <si>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</si>
  <si>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</si>
  <si>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</si>
  <si>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</si>
  <si>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</si>
  <si>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</si>
  <si>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</si>
  <si>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</si>
  <si>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</si>
  <si>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</si>
  <si>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</si>
  <si>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</si>
  <si>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</si>
  <si>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</si>
  <si>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</si>
  <si>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</si>
  <si>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</si>
  <si>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</si>
  <si>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</si>
  <si>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</si>
  <si>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</si>
  <si>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</si>
  <si>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</si>
  <si>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</si>
  <si>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</si>
  <si>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</si>
  <si>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</si>
  <si>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</si>
  <si>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</si>
  <si>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</si>
  <si>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</si>
  <si>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</si>
  <si>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</si>
  <si>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</si>
  <si>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</si>
  <si>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</si>
  <si>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</si>
  <si>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</si>
  <si>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</si>
  <si>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</si>
  <si>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</si>
  <si>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</si>
  <si>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</si>
  <si>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</si>
  <si>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</si>
  <si>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</si>
  <si>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</si>
  <si>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</si>
  <si>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</si>
  <si>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</si>
  <si>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</si>
  <si>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</si>
  <si>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</si>
  <si>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</si>
  <si>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</si>
  <si>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</si>
  <si>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</si>
  <si>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</si>
  <si>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</si>
  <si>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</si>
  <si>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</si>
  <si>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1 / 2021      الى 31 / 3 / 2021    </t>
  </si>
  <si>
    <t xml:space="preserve">تقرير بالأصول الثابتة بتاريخ 31 /  3 /   2021م </t>
  </si>
  <si>
    <t>تقرير بالإلتزامات وصافي اًلأصول بتاريخ 31 /  3 /    2021م</t>
  </si>
  <si>
    <t xml:space="preserve">تقرير إيرادات ومصروفات البرامج والأنشطة المقيدة للفترة من 1 /  1 / 2021م      الى  31 / 3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</si>
</sst>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_-* #,##0.00\-;_-* &quot;-&quot;??_-;_-@_-"/>
    <numFmt numFmtId="164" formatCode="_-* #,##0_-;_-* #,##0\-;_-* &quot;-&quot;??_-;_-@_-"/>
    <numFmt numFmtId="165" formatCode="00\ \ 000"/>
    <numFmt numFmtId="166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299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4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4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4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4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4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4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4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4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4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5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4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4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4" fontId="1" fillId="0" borderId="47" xfId="1" applyNumberFormat="1" applyFont="1" applyBorder="1" applyProtection="1">
      <protection locked="0"/>
    </xf>
    <xf numFmtId="164" fontId="1" fillId="0" borderId="50" xfId="1" applyNumberFormat="1" applyFont="1" applyBorder="1" applyProtection="1">
      <protection locked="0"/>
    </xf>
    <xf numFmtId="164" fontId="31" fillId="0" borderId="50" xfId="1" applyNumberFormat="1" applyFont="1" applyBorder="1" applyProtection="1">
      <protection locked="0"/>
    </xf>
    <xf numFmtId="164" fontId="31" fillId="0" borderId="53" xfId="1" applyNumberFormat="1" applyFont="1" applyBorder="1" applyProtection="1">
      <protection locked="0"/>
    </xf>
    <xf numFmtId="164" fontId="35" fillId="9" borderId="56" xfId="1" applyNumberFormat="1" applyFont="1" applyFill="1" applyBorder="1" applyAlignment="1" applyProtection="1">
      <alignment vertical="center"/>
      <protection locked="0"/>
    </xf>
    <xf numFmtId="164" fontId="31" fillId="6" borderId="59" xfId="1" applyNumberFormat="1" applyFont="1" applyFill="1" applyBorder="1" applyProtection="1">
      <protection locked="0"/>
    </xf>
    <xf numFmtId="164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6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43" fontId="21" fillId="0" borderId="105" xfId="0" applyNumberFormat="1" applyFont="1" applyBorder="1" applyAlignment="1">
      <alignment horizontal="center" vertical="center"/>
    </xf>
    <xf numFmtId="43" fontId="21" fillId="0" borderId="80" xfId="0" applyNumberFormat="1" applyFont="1" applyBorder="1" applyAlignment="1">
      <alignment horizontal="center" vertical="center"/>
    </xf>
    <xf numFmtId="43" fontId="21" fillId="0" borderId="109" xfId="0" applyNumberFormat="1" applyFont="1" applyBorder="1" applyAlignment="1">
      <alignment horizontal="center" vertical="center"/>
    </xf>
    <xf numFmtId="43" fontId="21" fillId="0" borderId="107" xfId="0" applyNumberFormat="1" applyFont="1" applyBorder="1" applyAlignment="1">
      <alignment horizontal="center" vertical="center"/>
    </xf>
    <xf numFmtId="43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6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6" fontId="48" fillId="2" borderId="81" xfId="0" applyNumberFormat="1" applyFont="1" applyFill="1" applyBorder="1" applyProtection="1">
      <protection locked="0"/>
    </xf>
    <xf numFmtId="166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43" fontId="1" fillId="0" borderId="10" xfId="0" applyNumberFormat="1" applyFont="1" applyBorder="1" applyAlignment="1" applyProtection="1">
      <alignment horizontal="center" vertical="center"/>
      <protection locked="0"/>
    </xf>
    <xf numFmtId="43" fontId="1" fillId="11" borderId="2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4" fontId="67" fillId="0" borderId="88" xfId="0" applyNumberFormat="1" applyFont="1" applyBorder="1" applyProtection="1">
      <protection locked="0"/>
    </xf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67" fillId="0" borderId="77" xfId="0" applyNumberFormat="1" applyFont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ED7860F9-76CA-47CE-93FA-7D385DD3D91E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الاسم : جمعية التنمية الاجتماعية الأهلية أبا الورود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(567862.01)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:23/ 9/ 1443هـ      ترخيص رقم 4293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أبا الورود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0504162995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0504162995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0504162995 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0504162995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Aldar-2016@hotmail.com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0504162995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workbookViewId="0">
      <selection activeCell="K15" sqref="K15:K16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567862.01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4" t="s">
        <v>36</v>
      </c>
      <c r="C5" s="257" t="s">
        <v>93</v>
      </c>
      <c r="D5" s="257"/>
      <c r="E5" s="257"/>
      <c r="F5" s="257"/>
      <c r="G5" s="257" t="s">
        <v>94</v>
      </c>
      <c r="H5" s="258"/>
    </row>
    <row r="6" spans="2:12" ht="31.5" customHeight="1" x14ac:dyDescent="0.2">
      <c r="B6" s="255"/>
      <c r="C6" s="259" t="s">
        <v>95</v>
      </c>
      <c r="D6" s="260"/>
      <c r="E6" s="259" t="s">
        <v>185</v>
      </c>
      <c r="F6" s="260"/>
      <c r="G6" s="261" t="s">
        <v>94</v>
      </c>
      <c r="H6" s="263" t="s">
        <v>98</v>
      </c>
    </row>
    <row r="7" spans="2:12" ht="16.5" thickBot="1" x14ac:dyDescent="0.25">
      <c r="B7" s="256"/>
      <c r="C7" s="145" t="s">
        <v>93</v>
      </c>
      <c r="D7" s="145" t="s">
        <v>186</v>
      </c>
      <c r="E7" s="145" t="s">
        <v>96</v>
      </c>
      <c r="F7" s="145" t="s">
        <v>97</v>
      </c>
      <c r="G7" s="262"/>
      <c r="H7" s="264"/>
      <c r="I7" s="80"/>
      <c r="J7" s="81"/>
      <c r="K7" s="81"/>
    </row>
    <row r="8" spans="2:12" ht="21" thickTop="1" x14ac:dyDescent="0.2">
      <c r="B8" s="251" t="s">
        <v>112</v>
      </c>
      <c r="C8" s="252"/>
      <c r="D8" s="252"/>
      <c r="E8" s="252"/>
      <c r="F8" s="252"/>
      <c r="G8" s="252"/>
      <c r="H8" s="253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51" t="s">
        <v>113</v>
      </c>
      <c r="C21" s="252"/>
      <c r="D21" s="252"/>
      <c r="E21" s="252"/>
      <c r="F21" s="252"/>
      <c r="G21" s="252"/>
      <c r="H21" s="253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5" t="s">
        <v>179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2:14" ht="15" thickBot="1" x14ac:dyDescent="0.25"/>
    <row r="5" spans="2:14" ht="30.75" customHeight="1" thickTop="1" x14ac:dyDescent="0.2">
      <c r="B5" s="268" t="s">
        <v>90</v>
      </c>
      <c r="C5" s="273" t="s">
        <v>86</v>
      </c>
      <c r="D5" s="273" t="s">
        <v>87</v>
      </c>
      <c r="E5" s="273" t="s">
        <v>88</v>
      </c>
      <c r="F5" s="273" t="s">
        <v>91</v>
      </c>
      <c r="G5" s="270" t="s">
        <v>436</v>
      </c>
      <c r="H5" s="271"/>
      <c r="I5" s="271"/>
      <c r="J5" s="271"/>
      <c r="K5" s="272"/>
      <c r="L5" s="275" t="s">
        <v>89</v>
      </c>
      <c r="M5" s="266" t="s">
        <v>441</v>
      </c>
      <c r="N5" s="266" t="s">
        <v>184</v>
      </c>
    </row>
    <row r="6" spans="2:14" ht="15" customHeight="1" thickBot="1" x14ac:dyDescent="0.3">
      <c r="B6" s="269"/>
      <c r="C6" s="274"/>
      <c r="D6" s="274"/>
      <c r="E6" s="274"/>
      <c r="F6" s="274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6"/>
      <c r="M6" s="267"/>
      <c r="N6" s="267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10" workbookViewId="0">
      <selection activeCell="D12" sqref="D12"/>
    </sheetView>
  </sheetViews>
  <sheetFormatPr defaultRowHeight="14.25" x14ac:dyDescent="0.2"/>
  <cols>
    <col min="2" max="2" width="8.125" bestFit="1" customWidth="1"/>
    <col min="3" max="3" width="32.125" customWidth="1"/>
    <col min="13" max="13" width="1.375" customWidth="1"/>
  </cols>
  <sheetData>
    <row r="2" spans="2:16" ht="21" thickBot="1" x14ac:dyDescent="0.35">
      <c r="C2" s="277" t="s">
        <v>178</v>
      </c>
      <c r="D2" s="277"/>
      <c r="E2" s="277"/>
      <c r="F2" s="277"/>
      <c r="G2" s="277"/>
      <c r="H2" s="277"/>
      <c r="I2" s="277"/>
      <c r="J2" s="277"/>
      <c r="K2" s="277"/>
      <c r="L2" s="277"/>
    </row>
    <row r="3" spans="2:16" ht="23.25" thickBot="1" x14ac:dyDescent="0.25">
      <c r="B3" s="278" t="s">
        <v>188</v>
      </c>
      <c r="C3" s="283" t="s">
        <v>114</v>
      </c>
      <c r="D3" s="280" t="s">
        <v>37</v>
      </c>
      <c r="E3" s="281"/>
      <c r="F3" s="282"/>
      <c r="G3" s="280" t="s">
        <v>38</v>
      </c>
      <c r="H3" s="281"/>
      <c r="I3" s="282"/>
      <c r="J3" s="280" t="s">
        <v>39</v>
      </c>
      <c r="K3" s="281"/>
      <c r="L3" s="282"/>
      <c r="N3" s="280" t="s">
        <v>85</v>
      </c>
      <c r="O3" s="281"/>
      <c r="P3" s="282"/>
    </row>
    <row r="4" spans="2:16" ht="22.5" thickBot="1" x14ac:dyDescent="0.25">
      <c r="B4" s="279"/>
      <c r="C4" s="284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0</v>
      </c>
      <c r="P26" s="9">
        <f t="shared" si="2"/>
        <v>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26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4.25" x14ac:dyDescent="0.2"/>
  <cols>
    <col min="2" max="2" width="10.875" bestFit="1" customWidth="1"/>
    <col min="3" max="3" width="53.625" bestFit="1" customWidth="1"/>
    <col min="4" max="4" width="9.375" bestFit="1" customWidth="1"/>
    <col min="5" max="5" width="9.125" bestFit="1" customWidth="1"/>
    <col min="6" max="6" width="10.1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5" t="s">
        <v>443</v>
      </c>
      <c r="C2" s="285"/>
      <c r="D2" s="285"/>
      <c r="E2" s="285"/>
      <c r="F2" s="285"/>
      <c r="G2" s="285"/>
      <c r="H2" s="285"/>
      <c r="I2" s="285"/>
      <c r="J2" s="285"/>
      <c r="K2" s="285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29660.75</v>
      </c>
      <c r="E5" s="223">
        <f>E6</f>
        <v>4660.75</v>
      </c>
      <c r="F5" s="224">
        <f>F210</f>
        <v>25000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4660.75</v>
      </c>
      <c r="E6" s="226">
        <f>E7+E38+E134+E190</f>
        <v>4660.75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1500</v>
      </c>
      <c r="E7" s="226">
        <f>E8+E17</f>
        <v>1500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1500</v>
      </c>
      <c r="E8" s="226">
        <f>SUM(E9:E16)</f>
        <v>1500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1500</v>
      </c>
      <c r="E9" s="226">
        <v>1500</v>
      </c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1500</v>
      </c>
      <c r="E38" s="226">
        <f>E39+E49+E88+E118</f>
        <v>1500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1500</v>
      </c>
      <c r="E118" s="226">
        <f>SUM(E119:E133)</f>
        <v>1500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1500</v>
      </c>
      <c r="E123" s="226">
        <v>1500</v>
      </c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1660.75</v>
      </c>
      <c r="E134" s="226">
        <f>SUM(E135,E137,E144,E150,E155,E157,E159,E161,E163,E165,E167,E169,E171,E183)</f>
        <v>1660.75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1391.25</v>
      </c>
      <c r="E144" s="226">
        <f>SUM(E145:E149)</f>
        <v>1391.25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1391.25</v>
      </c>
      <c r="E145" s="226">
        <v>1391.25</v>
      </c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269.5</v>
      </c>
      <c r="E155" s="226">
        <f>E156</f>
        <v>269.5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269.5</v>
      </c>
      <c r="E156" s="226">
        <v>269.5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25000</v>
      </c>
      <c r="E210" s="228"/>
      <c r="F210" s="227">
        <f>SUM(F211,F249)</f>
        <v>25000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25000</v>
      </c>
      <c r="E211" s="232"/>
      <c r="F211" s="227">
        <f>SUM(F212,F214,F223,F232,F238)</f>
        <v>25000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25000</v>
      </c>
      <c r="E238" s="232"/>
      <c r="F238" s="227">
        <f>SUM(F239:F248)</f>
        <v>25000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25000</v>
      </c>
      <c r="E244" s="232"/>
      <c r="F244" s="227">
        <v>25000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29660.75</v>
      </c>
      <c r="E293" s="243">
        <f>E5</f>
        <v>4660.75</v>
      </c>
      <c r="F293" s="243">
        <f>F210</f>
        <v>25000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6" workbookViewId="0">
      <selection activeCell="D20" sqref="D20"/>
    </sheetView>
  </sheetViews>
  <sheetFormatPr defaultRowHeight="14.25" x14ac:dyDescent="0.2"/>
  <cols>
    <col min="3" max="3" width="44.375" customWidth="1"/>
    <col min="4" max="5" width="9.875" bestFit="1" customWidth="1"/>
    <col min="6" max="6" width="17.625" customWidth="1"/>
  </cols>
  <sheetData>
    <row r="2" spans="2:6" ht="20.25" x14ac:dyDescent="0.3">
      <c r="B2" s="288" t="s">
        <v>444</v>
      </c>
      <c r="C2" s="288"/>
      <c r="D2" s="288"/>
      <c r="E2" s="288"/>
      <c r="F2" s="288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48">
        <v>163831.76</v>
      </c>
      <c r="E7" s="247">
        <v>203974.76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48">
        <v>48029</v>
      </c>
      <c r="E10" s="247">
        <v>48029</v>
      </c>
      <c r="F10" s="160"/>
    </row>
    <row r="11" spans="2:6" ht="22.5" customHeight="1" x14ac:dyDescent="0.2">
      <c r="B11" s="207">
        <v>115</v>
      </c>
      <c r="C11" s="208" t="s">
        <v>48</v>
      </c>
      <c r="D11" s="203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211860.76</v>
      </c>
      <c r="E15" s="161">
        <f>SUM(E7:E14)</f>
        <v>252003.76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49">
        <v>47880</v>
      </c>
      <c r="E17" s="250">
        <v>47880</v>
      </c>
      <c r="F17" s="160"/>
    </row>
    <row r="18" spans="2:6" ht="21" customHeight="1" x14ac:dyDescent="0.2">
      <c r="B18" s="207">
        <v>122</v>
      </c>
      <c r="C18" s="208" t="s">
        <v>54</v>
      </c>
      <c r="D18" s="210"/>
      <c r="E18" s="211"/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49">
        <v>320631</v>
      </c>
      <c r="E20" s="250">
        <v>308488</v>
      </c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368511</v>
      </c>
      <c r="E22" s="161">
        <f>SUM(E17:E21)</f>
        <v>356368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6" t="s">
        <v>425</v>
      </c>
      <c r="C33" s="287"/>
      <c r="D33" s="166">
        <f>D15+D22+D31</f>
        <v>580371.76</v>
      </c>
      <c r="E33" s="166">
        <f>E15+E22+E31</f>
        <v>608371.76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7" zoomScale="96" zoomScaleNormal="96" workbookViewId="0">
      <selection activeCell="L10" sqref="L10"/>
    </sheetView>
  </sheetViews>
  <sheetFormatPr defaultRowHeight="14.25" x14ac:dyDescent="0.2"/>
  <cols>
    <col min="3" max="3" width="8.125" bestFit="1" customWidth="1"/>
    <col min="4" max="4" width="33.375" customWidth="1"/>
    <col min="5" max="5" width="9.625" bestFit="1" customWidth="1"/>
    <col min="6" max="6" width="12.25" bestFit="1" customWidth="1"/>
    <col min="7" max="7" width="23.375" customWidth="1"/>
  </cols>
  <sheetData>
    <row r="2" spans="3:7" ht="20.25" x14ac:dyDescent="0.3">
      <c r="C2" s="288" t="s">
        <v>445</v>
      </c>
      <c r="D2" s="288"/>
      <c r="E2" s="288"/>
      <c r="F2" s="288"/>
      <c r="G2" s="288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158"/>
      <c r="F9" s="159"/>
      <c r="G9" s="160"/>
    </row>
    <row r="10" spans="3:7" ht="15.75" x14ac:dyDescent="0.2">
      <c r="C10" s="104">
        <v>214</v>
      </c>
      <c r="D10" s="33" t="s">
        <v>69</v>
      </c>
      <c r="E10" s="158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5">
        <f>F19+'تقرير المصروفات '!E134</f>
        <v>12509.75</v>
      </c>
      <c r="F19" s="250">
        <v>10849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50"/>
      <c r="G21" s="162"/>
    </row>
    <row r="22" spans="3:7" ht="28.5" thickBot="1" x14ac:dyDescent="0.25">
      <c r="C22" s="110"/>
      <c r="D22" s="111" t="s">
        <v>431</v>
      </c>
      <c r="E22" s="161">
        <f>SUM(E15:E21)</f>
        <v>12509.75</v>
      </c>
      <c r="F22" s="161">
        <f>SUM(F15:F21)</f>
        <v>10849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280920</v>
      </c>
      <c r="F25" s="204">
        <v>305920</v>
      </c>
      <c r="G25" s="160"/>
    </row>
    <row r="26" spans="3:7" ht="15.75" x14ac:dyDescent="0.2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286942.01</v>
      </c>
      <c r="F26" s="204">
        <v>291602.76</v>
      </c>
      <c r="G26" s="160"/>
    </row>
    <row r="27" spans="3:7" ht="16.5" thickBot="1" x14ac:dyDescent="0.25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27.75" x14ac:dyDescent="0.2">
      <c r="C28" s="112"/>
      <c r="D28" s="113" t="s">
        <v>432</v>
      </c>
      <c r="E28" s="164">
        <f>SUM(E25:E27)</f>
        <v>567862.01</v>
      </c>
      <c r="F28" s="164">
        <f>SUM(F25:F27)</f>
        <v>597522.76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6" t="s">
        <v>433</v>
      </c>
      <c r="D30" s="287"/>
      <c r="E30" s="166">
        <f>E13+E22+E28</f>
        <v>580371.76</v>
      </c>
      <c r="F30" s="166">
        <f>F13+F22+F28</f>
        <v>608371.76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9" t="s">
        <v>176</v>
      </c>
      <c r="C3" s="289"/>
      <c r="D3" s="289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tabSelected="1" topLeftCell="A19" zoomScale="80" zoomScaleNormal="80" workbookViewId="0">
      <selection activeCell="J50" sqref="J50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8" t="s">
        <v>446</v>
      </c>
      <c r="C2" s="298"/>
      <c r="D2" s="298"/>
      <c r="E2" s="298"/>
      <c r="F2" s="298"/>
      <c r="G2" s="298"/>
      <c r="H2" s="298"/>
      <c r="I2" s="298"/>
      <c r="J2" s="298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92" t="s">
        <v>434</v>
      </c>
      <c r="C5" s="293"/>
      <c r="D5" s="294"/>
      <c r="F5" s="295" t="s">
        <v>435</v>
      </c>
      <c r="G5" s="296"/>
      <c r="H5" s="297"/>
      <c r="J5" s="290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1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25000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-25000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25000</v>
      </c>
      <c r="E38" s="117"/>
      <c r="F38" s="124">
        <v>31105006</v>
      </c>
      <c r="G38" s="125" t="s">
        <v>154</v>
      </c>
      <c r="H38" s="175"/>
      <c r="J38" s="140">
        <f t="shared" si="0"/>
        <v>-25000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25000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-25000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305920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280920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2019-04-10T08:14:35Z</cp:lastPrinted>
  <dcterms:created xsi:type="dcterms:W3CDTF">2019-03-19T22:52:13Z</dcterms:created>
  <dcterms:modified xsi:type="dcterms:W3CDTF">2022-10-31T18:37:24Z</dcterms:modified>
</cp:coreProperties>
</file>